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aed883c807b462d/2023/MIS/777/"/>
    </mc:Choice>
  </mc:AlternateContent>
  <xr:revisionPtr revIDLastSave="1" documentId="8_{75EEFB21-C934-428B-BAD6-C07DAA4DE154}" xr6:coauthVersionLast="47" xr6:coauthVersionMax="47" xr10:uidLastSave="{0F391113-0341-46F4-A621-4CF53022736E}"/>
  <bookViews>
    <workbookView xWindow="-110" yWindow="-110" windowWidth="19420" windowHeight="10300" xr2:uid="{119E44BB-00DA-485D-AF7D-C14412BE9BE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D53" i="1"/>
  <c r="F45" i="1"/>
  <c r="E45" i="1"/>
  <c r="D45" i="1"/>
  <c r="F37" i="1"/>
  <c r="E37" i="1"/>
  <c r="D37" i="1"/>
  <c r="F29" i="1"/>
  <c r="E29" i="1"/>
  <c r="D29" i="1"/>
  <c r="F21" i="1"/>
  <c r="E21" i="1"/>
  <c r="D21" i="1"/>
  <c r="C19" i="1"/>
  <c r="C21" i="1" s="1"/>
  <c r="P21" i="1" s="1"/>
  <c r="E13" i="1"/>
  <c r="E14" i="1" s="1"/>
  <c r="F12" i="1"/>
  <c r="E12" i="1"/>
  <c r="D12" i="1"/>
  <c r="C12" i="1"/>
  <c r="P12" i="1" s="1"/>
  <c r="E10" i="1"/>
  <c r="F10" i="1" s="1"/>
  <c r="C10" i="1"/>
  <c r="E6" i="1"/>
  <c r="D4" i="1"/>
  <c r="C4" i="1"/>
  <c r="F1" i="1"/>
  <c r="E1" i="1"/>
  <c r="P24" i="1" l="1"/>
  <c r="P25" i="1"/>
  <c r="N12" i="1"/>
  <c r="N13" i="1" s="1"/>
  <c r="L12" i="1"/>
  <c r="L13" i="1" s="1"/>
  <c r="K12" i="1"/>
  <c r="K13" i="1" s="1"/>
  <c r="M12" i="1"/>
  <c r="M13" i="1" s="1"/>
  <c r="J12" i="1"/>
  <c r="J13" i="1" s="1"/>
  <c r="I12" i="1"/>
  <c r="P4" i="1"/>
  <c r="E19" i="1"/>
  <c r="F19" i="1" s="1"/>
  <c r="C27" i="1"/>
  <c r="E4" i="1"/>
  <c r="F4" i="1" s="1"/>
  <c r="H12" i="1"/>
  <c r="P16" i="1"/>
  <c r="E22" i="1"/>
  <c r="E23" i="1" s="1"/>
  <c r="P15" i="1"/>
  <c r="G12" i="1"/>
  <c r="N21" i="1" l="1"/>
  <c r="N22" i="1" s="1"/>
  <c r="M21" i="1"/>
  <c r="M22" i="1" s="1"/>
  <c r="L21" i="1"/>
  <c r="L22" i="1" s="1"/>
  <c r="K21" i="1"/>
  <c r="K22" i="1" s="1"/>
  <c r="J21" i="1"/>
  <c r="J22" i="1" s="1"/>
  <c r="I21" i="1"/>
  <c r="H21" i="1"/>
  <c r="G21" i="1"/>
  <c r="P7" i="1"/>
  <c r="P8" i="1" s="1"/>
  <c r="E30" i="1"/>
  <c r="E31" i="1" s="1"/>
  <c r="C29" i="1"/>
  <c r="P29" i="1" s="1"/>
  <c r="C35" i="1"/>
  <c r="F27" i="1"/>
  <c r="E27" i="1"/>
  <c r="Q12" i="1"/>
  <c r="G4" i="1"/>
  <c r="H4" i="1" s="1"/>
  <c r="I4" i="1" l="1"/>
  <c r="J4" i="1" s="1"/>
  <c r="C43" i="1"/>
  <c r="E35" i="1"/>
  <c r="F35" i="1" s="1"/>
  <c r="C37" i="1"/>
  <c r="P37" i="1" s="1"/>
  <c r="E38" i="1"/>
  <c r="E39" i="1" s="1"/>
  <c r="P32" i="1"/>
  <c r="P33" i="1"/>
  <c r="S12" i="1"/>
  <c r="R12" i="1"/>
  <c r="U15" i="1"/>
  <c r="T15" i="1" s="1"/>
  <c r="Q15" i="1" s="1"/>
  <c r="R15" i="1" s="1"/>
  <c r="Q21" i="1"/>
  <c r="L29" i="1"/>
  <c r="L30" i="1" s="1"/>
  <c r="K29" i="1"/>
  <c r="K30" i="1" s="1"/>
  <c r="J29" i="1"/>
  <c r="J30" i="1" s="1"/>
  <c r="N29" i="1"/>
  <c r="N30" i="1" s="1"/>
  <c r="M29" i="1"/>
  <c r="M30" i="1" s="1"/>
  <c r="I29" i="1"/>
  <c r="H29" i="1"/>
  <c r="G29" i="1"/>
  <c r="S15" i="1" l="1"/>
  <c r="Q16" i="1"/>
  <c r="J37" i="1"/>
  <c r="J38" i="1" s="1"/>
  <c r="N37" i="1"/>
  <c r="N38" i="1" s="1"/>
  <c r="L37" i="1"/>
  <c r="L38" i="1" s="1"/>
  <c r="K37" i="1"/>
  <c r="K38" i="1" s="1"/>
  <c r="G37" i="1"/>
  <c r="M37" i="1"/>
  <c r="M38" i="1" s="1"/>
  <c r="I37" i="1"/>
  <c r="H37" i="1"/>
  <c r="P40" i="1"/>
  <c r="P41" i="1"/>
  <c r="C45" i="1"/>
  <c r="P45" i="1" s="1"/>
  <c r="C51" i="1"/>
  <c r="E46" i="1"/>
  <c r="E47" i="1" s="1"/>
  <c r="E43" i="1"/>
  <c r="F43" i="1" s="1"/>
  <c r="K4" i="1"/>
  <c r="J5" i="1"/>
  <c r="R21" i="1"/>
  <c r="S21" i="1"/>
  <c r="U24" i="1"/>
  <c r="T24" i="1" s="1"/>
  <c r="Q24" i="1"/>
  <c r="Q29" i="1"/>
  <c r="N45" i="1" l="1"/>
  <c r="N46" i="1" s="1"/>
  <c r="J45" i="1"/>
  <c r="J46" i="1" s="1"/>
  <c r="I45" i="1"/>
  <c r="M45" i="1"/>
  <c r="M46" i="1" s="1"/>
  <c r="L45" i="1"/>
  <c r="L46" i="1" s="1"/>
  <c r="K45" i="1"/>
  <c r="K46" i="1" s="1"/>
  <c r="G45" i="1"/>
  <c r="Q45" i="1" s="1"/>
  <c r="H45" i="1"/>
  <c r="R29" i="1"/>
  <c r="S29" i="1" s="1"/>
  <c r="U32" i="1"/>
  <c r="T32" i="1" s="1"/>
  <c r="Q32" i="1" s="1"/>
  <c r="Q33" i="1" s="1"/>
  <c r="E54" i="1"/>
  <c r="E55" i="1" s="1"/>
  <c r="C53" i="1"/>
  <c r="P53" i="1" s="1"/>
  <c r="E51" i="1"/>
  <c r="F51" i="1"/>
  <c r="C60" i="1"/>
  <c r="P48" i="1"/>
  <c r="P49" i="1" s="1"/>
  <c r="R24" i="1"/>
  <c r="S24" i="1"/>
  <c r="Q37" i="1"/>
  <c r="Q25" i="1"/>
  <c r="L4" i="1"/>
  <c r="K5" i="1"/>
  <c r="R45" i="1" l="1"/>
  <c r="S45" i="1" s="1"/>
  <c r="U48" i="1"/>
  <c r="T48" i="1" s="1"/>
  <c r="Q48" i="1" s="1"/>
  <c r="P61" i="1"/>
  <c r="M4" i="1"/>
  <c r="L5" i="1"/>
  <c r="R32" i="1"/>
  <c r="S32" i="1" s="1"/>
  <c r="N53" i="1"/>
  <c r="N54" i="1" s="1"/>
  <c r="M53" i="1"/>
  <c r="M54" i="1" s="1"/>
  <c r="L53" i="1"/>
  <c r="L54" i="1" s="1"/>
  <c r="K53" i="1"/>
  <c r="K54" i="1" s="1"/>
  <c r="J53" i="1"/>
  <c r="J54" i="1" s="1"/>
  <c r="I53" i="1"/>
  <c r="H53" i="1"/>
  <c r="G53" i="1"/>
  <c r="R37" i="1"/>
  <c r="S37" i="1" s="1"/>
  <c r="U40" i="1"/>
  <c r="T40" i="1" s="1"/>
  <c r="Q40" i="1" s="1"/>
  <c r="P60" i="1"/>
  <c r="P56" i="1"/>
  <c r="P57" i="1"/>
  <c r="P62" i="1" s="1"/>
  <c r="R48" i="1" l="1"/>
  <c r="S48" i="1" s="1"/>
  <c r="R40" i="1"/>
  <c r="S40" i="1" s="1"/>
  <c r="Q41" i="1"/>
  <c r="R56" i="1"/>
  <c r="G60" i="1"/>
  <c r="R53" i="1"/>
  <c r="Q53" i="1"/>
  <c r="Q49" i="1"/>
  <c r="M5" i="1"/>
  <c r="N4" i="1"/>
  <c r="N5" i="1" l="1"/>
  <c r="Q4" i="1"/>
  <c r="Q60" i="1" s="1"/>
  <c r="S60" i="1" s="1"/>
  <c r="S53" i="1"/>
  <c r="U56" i="1"/>
  <c r="T56" i="1" s="1"/>
  <c r="Q56" i="1"/>
  <c r="S56" i="1" s="1"/>
  <c r="Q57" i="1" l="1"/>
  <c r="R4" i="1"/>
  <c r="S4" i="1"/>
  <c r="U7" i="1"/>
  <c r="T7" i="1" s="1"/>
  <c r="Q7" i="1"/>
  <c r="Q61" i="1" l="1"/>
  <c r="S61" i="1" s="1"/>
  <c r="R7" i="1"/>
  <c r="S7" i="1" s="1"/>
  <c r="Q8" i="1"/>
  <c r="Q62" i="1" s="1"/>
  <c r="S62" i="1" s="1"/>
</calcChain>
</file>

<file path=xl/sharedStrings.xml><?xml version="1.0" encoding="utf-8"?>
<sst xmlns="http://schemas.openxmlformats.org/spreadsheetml/2006/main" count="105" uniqueCount="43">
  <si>
    <t>phase 1</t>
  </si>
  <si>
    <t>Pass Ups</t>
  </si>
  <si>
    <t>Referrals</t>
  </si>
  <si>
    <t>Pass Up</t>
  </si>
  <si>
    <t>Paid</t>
  </si>
  <si>
    <t>Place 1</t>
  </si>
  <si>
    <t>Places 4+</t>
  </si>
  <si>
    <t>Purchase</t>
  </si>
  <si>
    <t>Net Pay</t>
  </si>
  <si>
    <t>Member</t>
  </si>
  <si>
    <t>Received</t>
  </si>
  <si>
    <t>Phase 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</si>
  <si>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</si>
  <si>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</si>
  <si>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</si>
  <si>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</si>
  <si>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</si>
  <si>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</si>
  <si>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</si>
  <si>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</si>
  <si>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</si>
  <si>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</si>
  <si>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</si>
  <si>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</si>
  <si>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</si>
  <si>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Personal Referrals</t>
  </si>
  <si>
    <t>PofO Potential</t>
  </si>
  <si>
    <t>Released</t>
  </si>
  <si>
    <t>Locked</t>
  </si>
  <si>
    <t>phase 2</t>
  </si>
  <si>
    <t>referrals</t>
  </si>
  <si>
    <t>phase3</t>
  </si>
  <si>
    <t>total</t>
  </si>
  <si>
    <t>phase 3</t>
  </si>
  <si>
    <t>phase4</t>
  </si>
  <si>
    <t>phase 4</t>
  </si>
  <si>
    <t>phase5</t>
  </si>
  <si>
    <t>phase 5</t>
  </si>
  <si>
    <t>phase 6</t>
  </si>
  <si>
    <t>phase 7</t>
  </si>
  <si>
    <t>Total random</t>
  </si>
  <si>
    <t>Total all phases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</si>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</sst>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_-[$$-409]* #,##0.00_ ;_-[$$-409]* \-#,##0.00\ ;_-[$$-409]* &quot;-&quot;??_ ;_-@_ 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5" fillId="7" borderId="0" xfId="0" applyFont="1" applyFill="1" applyProtection="1">
      <protection locked="0"/>
    </xf>
    <xf numFmtId="0" fontId="3" fillId="0" borderId="0" xfId="0" applyFont="1" applyProtection="1"/>
    <xf numFmtId="0" fontId="0" fillId="3" borderId="0" xfId="0" applyFill="1" applyProtection="1"/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164" fontId="3" fillId="0" borderId="0" xfId="0" applyNumberFormat="1" applyFont="1" applyAlignment="1" applyProtection="1">
      <alignment horizontal="left"/>
    </xf>
    <xf numFmtId="165" fontId="0" fillId="4" borderId="0" xfId="0" applyNumberFormat="1" applyFill="1" applyProtection="1"/>
    <xf numFmtId="165" fontId="0" fillId="5" borderId="0" xfId="0" applyNumberFormat="1" applyFill="1" applyProtection="1"/>
    <xf numFmtId="164" fontId="0" fillId="4" borderId="0" xfId="0" applyNumberFormat="1" applyFill="1" applyProtection="1"/>
    <xf numFmtId="164" fontId="0" fillId="5" borderId="0" xfId="0" applyNumberFormat="1" applyFill="1" applyProtection="1"/>
    <xf numFmtId="164" fontId="3" fillId="6" borderId="0" xfId="0" applyNumberFormat="1" applyFont="1" applyFill="1" applyProtection="1"/>
    <xf numFmtId="164" fontId="0" fillId="6" borderId="0" xfId="0" applyNumberFormat="1" applyFill="1" applyProtection="1"/>
    <xf numFmtId="164" fontId="4" fillId="6" borderId="0" xfId="0" applyNumberFormat="1" applyFont="1" applyFill="1" applyProtection="1"/>
    <xf numFmtId="0" fontId="2" fillId="6" borderId="0" xfId="0" applyFont="1" applyFill="1" applyProtection="1"/>
    <xf numFmtId="44" fontId="0" fillId="0" borderId="0" xfId="1" applyFont="1" applyFill="1" applyProtection="1"/>
    <xf numFmtId="164" fontId="3" fillId="0" borderId="0" xfId="0" applyNumberFormat="1" applyFont="1" applyProtection="1"/>
    <xf numFmtId="9" fontId="3" fillId="0" borderId="0" xfId="0" applyNumberFormat="1" applyFont="1" applyProtection="1"/>
    <xf numFmtId="164" fontId="0" fillId="0" borderId="0" xfId="0" applyNumberFormat="1" applyAlignment="1" applyProtection="1">
      <alignment horizontal="center"/>
    </xf>
    <xf numFmtId="165" fontId="0" fillId="0" borderId="0" xfId="0" applyNumberFormat="1" applyProtection="1"/>
    <xf numFmtId="9" fontId="0" fillId="0" borderId="0" xfId="2" applyFont="1" applyFill="1" applyProtection="1"/>
    <xf numFmtId="9" fontId="3" fillId="0" borderId="0" xfId="2" applyFont="1" applyFill="1" applyProtection="1"/>
    <xf numFmtId="165" fontId="3" fillId="0" borderId="0" xfId="0" applyNumberFormat="1" applyFont="1" applyProtection="1"/>
    <xf numFmtId="0" fontId="5" fillId="7" borderId="0" xfId="0" applyFont="1" applyFill="1" applyProtection="1"/>
    <xf numFmtId="164" fontId="6" fillId="0" borderId="0" xfId="0" applyNumberFormat="1" applyFont="1" applyProtection="1"/>
    <xf numFmtId="164" fontId="7" fillId="7" borderId="0" xfId="0" applyNumberFormat="1" applyFont="1" applyFill="1" applyProtection="1"/>
    <xf numFmtId="164" fontId="7" fillId="0" borderId="0" xfId="0" applyNumberFormat="1" applyFont="1" applyProtection="1"/>
    <xf numFmtId="164" fontId="4" fillId="0" borderId="0" xfId="0" applyNumberFormat="1" applyFo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8A50B-3DD4-4BF3-A096-F4E6220B9A3F}">
  <dimension ref="A1:U63"/>
  <sheetViews>
    <sheetView tabSelected="1" workbookViewId="0">
      <selection activeCell="J3" sqref="J3"/>
    </sheetView>
  </sheetViews>
  <sheetFormatPr defaultRowHeight="14.5" x14ac:dyDescent="0.35"/>
  <cols>
    <col min="1" max="1" width="17.26953125" style="5" bestFit="1" customWidth="1"/>
    <col min="2" max="2" width="8.1796875" style="5" bestFit="1" customWidth="1"/>
    <col min="3" max="3" width="8.453125" style="6" bestFit="1" customWidth="1"/>
    <col min="4" max="4" width="4.6328125" style="6" bestFit="1" customWidth="1"/>
    <col min="5" max="5" width="7.453125" style="6" bestFit="1" customWidth="1"/>
    <col min="6" max="14" width="8.453125" style="6" bestFit="1" customWidth="1"/>
    <col min="15" max="15" width="2.453125" style="6" customWidth="1"/>
    <col min="16" max="16" width="8.453125" style="7" bestFit="1" customWidth="1"/>
    <col min="17" max="17" width="10" style="6" bestFit="1" customWidth="1"/>
    <col min="18" max="18" width="8.453125" style="6" bestFit="1" customWidth="1"/>
    <col min="19" max="19" width="9.90625" style="6" bestFit="1" customWidth="1"/>
    <col min="20" max="21" width="2.81640625" style="6" hidden="1" customWidth="1"/>
    <col min="22" max="16384" width="8.7265625" style="6"/>
  </cols>
  <sheetData>
    <row r="1" spans="1:21" s="1" customFormat="1" x14ac:dyDescent="0.35">
      <c r="A1" s="1" t="s">
        <v>0</v>
      </c>
      <c r="B1" s="1" t="s">
        <v>1</v>
      </c>
      <c r="C1" s="2">
        <v>5</v>
      </c>
      <c r="D1" s="3">
        <v>0.2</v>
      </c>
      <c r="E1" s="2">
        <f>C1*D1</f>
        <v>1</v>
      </c>
      <c r="F1" s="2">
        <f>C1-E1</f>
        <v>4</v>
      </c>
      <c r="H1" s="1" t="s">
        <v>2</v>
      </c>
      <c r="I1" s="4">
        <v>0</v>
      </c>
      <c r="J1" s="1" t="s">
        <v>3</v>
      </c>
      <c r="K1" s="4">
        <v>0</v>
      </c>
      <c r="L1" s="1" t="s">
        <v>4</v>
      </c>
      <c r="M1" s="4">
        <v>0</v>
      </c>
      <c r="P1" s="2" t="s">
        <v>5</v>
      </c>
      <c r="Q1" s="1" t="s">
        <v>6</v>
      </c>
      <c r="R1" s="1" t="s">
        <v>7</v>
      </c>
      <c r="S1" s="1" t="s">
        <v>8</v>
      </c>
    </row>
    <row r="2" spans="1:21" s="11" customFormat="1" x14ac:dyDescent="0.35">
      <c r="A2" s="9" t="s">
        <v>9</v>
      </c>
      <c r="B2" s="9" t="s">
        <v>10</v>
      </c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1">
        <v>8</v>
      </c>
      <c r="K2" s="11">
        <v>9</v>
      </c>
      <c r="L2" s="11">
        <v>10</v>
      </c>
      <c r="M2" s="11">
        <v>11</v>
      </c>
      <c r="N2" s="11">
        <v>12</v>
      </c>
      <c r="P2" s="12"/>
      <c r="R2" s="13" t="s">
        <v>11</v>
      </c>
    </row>
    <row r="3" spans="1:21" s="14" customFormat="1" x14ac:dyDescent="0.35">
      <c r="A3" s="14" t="s">
        <v>12</v>
      </c>
      <c r="C3" s="14" t="s">
        <v>13</v>
      </c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P3" s="15"/>
    </row>
    <row r="4" spans="1:21" s="12" customFormat="1" x14ac:dyDescent="0.35">
      <c r="A4" s="16" t="s">
        <v>25</v>
      </c>
      <c r="B4" s="16"/>
      <c r="C4" s="12">
        <f>IF(I1&gt;0,C1,0)</f>
        <v>0</v>
      </c>
      <c r="D4" s="17">
        <f>IF(OR($I1&gt;C2,M1&gt;0),1,0)</f>
        <v>0</v>
      </c>
      <c r="E4" s="18">
        <f>IF(OR($I1&gt;D2,$K1&gt;0,($M1&gt;0)*(D4=1)*($M1+$K1&gt;D4)),1,0)</f>
        <v>0</v>
      </c>
      <c r="F4" s="17">
        <f>IF(OR($I1+$M1&gt;E2,($M1&gt;0)*($M1&gt;D4+E4)*(D4+E4=2)),1,0)</f>
        <v>0</v>
      </c>
      <c r="G4" s="12">
        <f>IF(OR($I1+$K1+$M1&gt;F2,($K1&gt;0)*($E4=1)*($K1+$M1&gt;D4+F4+E4),(M1&gt;0)*(D4+E4+F4=3)*($K1+$M1&gt;D4+E4+F4)),$F1,0)</f>
        <v>0</v>
      </c>
      <c r="H4" s="12">
        <f>IF(OR($I1+$K1+$M1&gt;G2,($K1&gt;0)*(G4&gt;1)*($K1+$M1&gt;E2),(N1&gt;0)*(E4+F4+G4=3)*($K1+$M1&gt;E4+F4+G4)),$F1,0)</f>
        <v>0</v>
      </c>
      <c r="I4" s="12">
        <f>IF(OR($I1+$K1+$M1&gt;H2,($K1&gt;0)*(H4&gt;1)*($K1+$M1&gt;F2),(O1&gt;0)*(F4+G4+H4=3)*($K1+$M1&gt;F4+G4+H4)),$F1,0)</f>
        <v>0</v>
      </c>
      <c r="J4" s="12">
        <f>IF(OR($I1+$K1+$M1&gt;I2,($K1&gt;0)*(I4&gt;1)*($K1+$M1&gt;G2),(P1&gt;0)*(G4+H4+I4=3)*($K1+$M1&gt;G4+H4+I4)),$F1/2,0)</f>
        <v>0</v>
      </c>
      <c r="K4" s="12">
        <f t="shared" ref="K4:N4" si="0">IF(OR($I1+$K1+$M1&gt;J2,($K1&gt;0)*(J4&gt;1)*($K1+$M1&gt;H2),(Q1&gt;0)*(H4+I4+J4=3)*($K1+$M1&gt;H4+I4+J4)),$F1/2,0)</f>
        <v>0</v>
      </c>
      <c r="L4" s="12">
        <f t="shared" si="0"/>
        <v>0</v>
      </c>
      <c r="M4" s="12">
        <f t="shared" si="0"/>
        <v>0</v>
      </c>
      <c r="N4" s="12">
        <f t="shared" si="0"/>
        <v>0</v>
      </c>
      <c r="P4" s="12">
        <f>C4</f>
        <v>0</v>
      </c>
      <c r="Q4" s="12">
        <f>SUM(G4:N4)</f>
        <v>0</v>
      </c>
      <c r="R4" s="12">
        <f>IF(Q4&gt;2*(C1-1),2*C1,0)</f>
        <v>0</v>
      </c>
      <c r="S4" s="12">
        <f>Q4+P4-R4</f>
        <v>0</v>
      </c>
    </row>
    <row r="5" spans="1:21" s="12" customFormat="1" x14ac:dyDescent="0.35">
      <c r="A5" s="16" t="s">
        <v>26</v>
      </c>
      <c r="B5" s="16"/>
      <c r="C5" s="12">
        <v>0</v>
      </c>
      <c r="D5" s="19"/>
      <c r="E5" s="20"/>
      <c r="F5" s="19"/>
      <c r="G5" s="12">
        <v>0</v>
      </c>
      <c r="H5" s="12">
        <v>0</v>
      </c>
      <c r="I5" s="12">
        <v>0</v>
      </c>
      <c r="J5" s="12">
        <f>J4</f>
        <v>0</v>
      </c>
      <c r="K5" s="12">
        <f t="shared" ref="K5:N5" si="1">K4</f>
        <v>0</v>
      </c>
      <c r="L5" s="12">
        <f t="shared" si="1"/>
        <v>0</v>
      </c>
      <c r="M5" s="12">
        <f t="shared" si="1"/>
        <v>0</v>
      </c>
      <c r="N5" s="12">
        <f t="shared" si="1"/>
        <v>0</v>
      </c>
    </row>
    <row r="6" spans="1:21" s="12" customFormat="1" x14ac:dyDescent="0.35">
      <c r="A6" s="9"/>
      <c r="B6" s="9"/>
      <c r="E6" s="18">
        <f>C1/C$1</f>
        <v>1</v>
      </c>
    </row>
    <row r="7" spans="1:21" s="11" customFormat="1" x14ac:dyDescent="0.35">
      <c r="A7" s="9" t="s">
        <v>27</v>
      </c>
      <c r="B7" s="9"/>
      <c r="C7" s="12"/>
      <c r="D7" s="12"/>
      <c r="M7" s="9" t="s">
        <v>27</v>
      </c>
      <c r="O7" s="12"/>
      <c r="P7" s="21">
        <f>P4</f>
        <v>0</v>
      </c>
      <c r="Q7" s="21">
        <f>IF($C$4/5+$D$4+$E$4+$F$4=4,$Q4,$T7)</f>
        <v>0</v>
      </c>
      <c r="R7" s="22">
        <f>IF(Q7&gt;(2*C1)-1,2*C1,0)</f>
        <v>0</v>
      </c>
      <c r="S7" s="22">
        <f>P7+Q7-R7</f>
        <v>0</v>
      </c>
      <c r="T7" s="11">
        <f>IF($C$4/5+$D$4+$E$4+$F$4=3,$Q4*0.75,U7)</f>
        <v>0</v>
      </c>
      <c r="U7" s="11">
        <f>IF($C$4/5+$D$4+$E$4+$F$4=2,$Q4*0.5,$Q4*0.25)</f>
        <v>0</v>
      </c>
    </row>
    <row r="8" spans="1:21" s="11" customFormat="1" x14ac:dyDescent="0.35">
      <c r="A8" s="9" t="s">
        <v>28</v>
      </c>
      <c r="B8" s="9"/>
      <c r="C8" s="12"/>
      <c r="D8" s="12"/>
      <c r="M8" s="9" t="s">
        <v>28</v>
      </c>
      <c r="O8" s="12"/>
      <c r="P8" s="23">
        <f>P4-P7</f>
        <v>0</v>
      </c>
      <c r="Q8" s="23">
        <f>Q4-Q7</f>
        <v>0</v>
      </c>
      <c r="R8" s="24"/>
      <c r="S8" s="24"/>
    </row>
    <row r="9" spans="1:21" s="25" customFormat="1" x14ac:dyDescent="0.35">
      <c r="A9" s="9"/>
      <c r="B9" s="9"/>
      <c r="C9" s="12"/>
      <c r="D9" s="12"/>
      <c r="O9" s="12"/>
      <c r="P9" s="12"/>
      <c r="Q9" s="12"/>
      <c r="S9" s="12"/>
    </row>
    <row r="10" spans="1:21" s="11" customFormat="1" x14ac:dyDescent="0.35">
      <c r="A10" s="9" t="s">
        <v>29</v>
      </c>
      <c r="B10" s="9"/>
      <c r="C10" s="26">
        <f>C1*2</f>
        <v>10</v>
      </c>
      <c r="D10" s="27">
        <v>0.2</v>
      </c>
      <c r="E10" s="26">
        <f>C10*D10</f>
        <v>2</v>
      </c>
      <c r="F10" s="26">
        <f>C10-E10</f>
        <v>8</v>
      </c>
      <c r="H10" s="9" t="s">
        <v>30</v>
      </c>
      <c r="I10" s="9">
        <v>12</v>
      </c>
      <c r="P10" s="28" t="s">
        <v>5</v>
      </c>
      <c r="Q10" s="13" t="s">
        <v>6</v>
      </c>
      <c r="R10" s="11" t="s">
        <v>31</v>
      </c>
      <c r="S10" s="11" t="s">
        <v>8</v>
      </c>
    </row>
    <row r="11" spans="1:21" s="11" customFormat="1" x14ac:dyDescent="0.35">
      <c r="A11" s="9" t="s">
        <v>9</v>
      </c>
      <c r="B11" s="9"/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P11" s="12"/>
    </row>
    <row r="12" spans="1:21" s="11" customFormat="1" x14ac:dyDescent="0.35">
      <c r="A12" s="9" t="s">
        <v>25</v>
      </c>
      <c r="B12" s="9"/>
      <c r="C12" s="12">
        <f>C10</f>
        <v>10</v>
      </c>
      <c r="D12" s="17">
        <f>IF($I10&gt;C11,1,0)</f>
        <v>1</v>
      </c>
      <c r="E12" s="18">
        <f>IF($I10&gt;D11,1,0)</f>
        <v>1</v>
      </c>
      <c r="F12" s="17">
        <f>IF($I10&gt;E11,1,0)</f>
        <v>1</v>
      </c>
      <c r="G12" s="12">
        <f>IF(($I10&gt;F11)*(F12=1),$F10,0)</f>
        <v>8</v>
      </c>
      <c r="H12" s="12">
        <f>IF(($I10&gt;G11)*($F12=1),$F10,0)</f>
        <v>8</v>
      </c>
      <c r="I12" s="12">
        <f>IF(($I10&gt;H11)*($F12=1),$F10,0)</f>
        <v>8</v>
      </c>
      <c r="J12" s="12">
        <f>IF($I10&gt;I11,$F10/2,0)</f>
        <v>4</v>
      </c>
      <c r="K12" s="12">
        <f t="shared" ref="K12:N12" si="2">IF($I10&gt;J11,$F10/2,0)</f>
        <v>4</v>
      </c>
      <c r="L12" s="12">
        <f t="shared" si="2"/>
        <v>4</v>
      </c>
      <c r="M12" s="12">
        <f t="shared" si="2"/>
        <v>4</v>
      </c>
      <c r="N12" s="12">
        <f t="shared" si="2"/>
        <v>4</v>
      </c>
      <c r="O12" s="12"/>
      <c r="P12" s="12">
        <f>C12</f>
        <v>10</v>
      </c>
      <c r="Q12" s="12">
        <f>SUM(G12:N12)</f>
        <v>44</v>
      </c>
      <c r="R12" s="12">
        <f>IF(Q12&gt;2*(C10-1),2*C10,0)</f>
        <v>20</v>
      </c>
      <c r="S12" s="12">
        <f>IF(Q12&gt;3*C10-1,Q12-R12,C12)</f>
        <v>24</v>
      </c>
    </row>
    <row r="13" spans="1:21" s="11" customFormat="1" x14ac:dyDescent="0.35">
      <c r="A13" s="16" t="s">
        <v>26</v>
      </c>
      <c r="B13" s="16"/>
      <c r="C13" s="12">
        <v>0</v>
      </c>
      <c r="D13" s="12"/>
      <c r="E13" s="18">
        <f>C10/C$1</f>
        <v>2</v>
      </c>
      <c r="F13" s="12"/>
      <c r="G13" s="12">
        <v>0</v>
      </c>
      <c r="H13" s="12">
        <v>0</v>
      </c>
      <c r="I13" s="12">
        <v>0</v>
      </c>
      <c r="J13" s="12">
        <f>J12</f>
        <v>4</v>
      </c>
      <c r="K13" s="12">
        <f t="shared" ref="K13:N13" si="3">K12</f>
        <v>4</v>
      </c>
      <c r="L13" s="12">
        <f t="shared" si="3"/>
        <v>4</v>
      </c>
      <c r="M13" s="12">
        <f t="shared" si="3"/>
        <v>4</v>
      </c>
      <c r="N13" s="12">
        <f t="shared" si="3"/>
        <v>4</v>
      </c>
      <c r="O13" s="12"/>
      <c r="P13" s="12"/>
      <c r="Q13" s="12"/>
      <c r="R13" s="12"/>
      <c r="S13" s="12"/>
    </row>
    <row r="14" spans="1:21" s="11" customFormat="1" x14ac:dyDescent="0.35">
      <c r="A14" s="9"/>
      <c r="B14" s="9"/>
      <c r="D14" s="11" t="s">
        <v>32</v>
      </c>
      <c r="E14" s="18">
        <f>E13+E6</f>
        <v>3</v>
      </c>
      <c r="P14" s="12"/>
    </row>
    <row r="15" spans="1:21" s="11" customFormat="1" x14ac:dyDescent="0.35">
      <c r="A15" s="9"/>
      <c r="B15" s="9"/>
      <c r="E15" s="29"/>
      <c r="M15" s="9" t="s">
        <v>27</v>
      </c>
      <c r="P15" s="21">
        <f>P12</f>
        <v>10</v>
      </c>
      <c r="Q15" s="21">
        <f>IF($C$4/5+$D$4+$E$4+$F$4=4,$Q12,$T15)</f>
        <v>11</v>
      </c>
      <c r="R15" s="22">
        <f>IF(Q15&gt;(2*C10)-1,2*C10,0)</f>
        <v>0</v>
      </c>
      <c r="S15" s="22">
        <f>P15+Q15-R15</f>
        <v>21</v>
      </c>
      <c r="T15" s="11">
        <f>IF($C$4/5+$D$4+$E$4+$F$4=3,$Q12*0.75,U15)</f>
        <v>11</v>
      </c>
      <c r="U15" s="11">
        <f>IF($C$4/5+$D$4+$E$4+$F$4=2,$Q12*0.5,$Q12*0.25)</f>
        <v>11</v>
      </c>
    </row>
    <row r="16" spans="1:21" s="11" customFormat="1" x14ac:dyDescent="0.35">
      <c r="A16" s="9"/>
      <c r="B16" s="9"/>
      <c r="E16" s="29"/>
      <c r="M16" s="9" t="s">
        <v>28</v>
      </c>
      <c r="P16" s="23">
        <f>P12-P15</f>
        <v>0</v>
      </c>
      <c r="Q16" s="23">
        <f>Q12-Q15</f>
        <v>33</v>
      </c>
      <c r="R16" s="24"/>
      <c r="S16" s="24"/>
    </row>
    <row r="17" spans="1:21" s="11" customFormat="1" x14ac:dyDescent="0.35">
      <c r="A17" s="9"/>
      <c r="B17" s="9"/>
      <c r="E17" s="29"/>
      <c r="P17" s="12"/>
    </row>
    <row r="18" spans="1:21" s="11" customFormat="1" x14ac:dyDescent="0.35">
      <c r="A18" s="9"/>
      <c r="B18" s="9"/>
      <c r="P18" s="12"/>
    </row>
    <row r="19" spans="1:21" s="11" customFormat="1" x14ac:dyDescent="0.35">
      <c r="A19" s="9" t="s">
        <v>33</v>
      </c>
      <c r="B19" s="9"/>
      <c r="C19" s="26">
        <f>C10*2</f>
        <v>20</v>
      </c>
      <c r="D19" s="27">
        <v>0.2</v>
      </c>
      <c r="E19" s="26">
        <f>C19*D19</f>
        <v>4</v>
      </c>
      <c r="F19" s="26">
        <f>C19-E19</f>
        <v>16</v>
      </c>
      <c r="H19" s="9" t="s">
        <v>30</v>
      </c>
      <c r="I19" s="9">
        <v>12</v>
      </c>
      <c r="P19" s="28" t="s">
        <v>5</v>
      </c>
      <c r="Q19" s="13" t="s">
        <v>6</v>
      </c>
      <c r="R19" s="11" t="s">
        <v>34</v>
      </c>
      <c r="S19" s="11" t="s">
        <v>8</v>
      </c>
    </row>
    <row r="20" spans="1:21" s="11" customFormat="1" x14ac:dyDescent="0.35">
      <c r="A20" s="9" t="s">
        <v>9</v>
      </c>
      <c r="B20" s="9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>
        <v>6</v>
      </c>
      <c r="I20" s="10">
        <v>7</v>
      </c>
      <c r="J20" s="11">
        <v>8</v>
      </c>
      <c r="K20" s="11">
        <v>9</v>
      </c>
      <c r="L20" s="11">
        <v>10</v>
      </c>
      <c r="M20" s="11">
        <v>11</v>
      </c>
      <c r="N20" s="11">
        <v>12</v>
      </c>
      <c r="P20" s="12"/>
    </row>
    <row r="21" spans="1:21" s="11" customFormat="1" x14ac:dyDescent="0.35">
      <c r="A21" s="9" t="s">
        <v>25</v>
      </c>
      <c r="B21" s="9"/>
      <c r="C21" s="12">
        <f>C19</f>
        <v>20</v>
      </c>
      <c r="D21" s="17">
        <f>IF($I19&gt;C20,1,0)</f>
        <v>1</v>
      </c>
      <c r="E21" s="18">
        <f>IF($I19&gt;D20,1,0)</f>
        <v>1</v>
      </c>
      <c r="F21" s="17">
        <f>IF($I19&gt;E20,1,0)</f>
        <v>1</v>
      </c>
      <c r="G21" s="12">
        <f>IF(($I19&gt;F20)*(F21=1),$F19,0)</f>
        <v>16</v>
      </c>
      <c r="H21" s="12">
        <f>IF(($I19&gt;G20)*($F21=1),$F19,0)</f>
        <v>16</v>
      </c>
      <c r="I21" s="12">
        <f>IF(($I19&gt;H20)*($F21=1),$F19,0)</f>
        <v>16</v>
      </c>
      <c r="J21" s="12">
        <f>IF($I19&gt;I20,$F19/2,0)</f>
        <v>8</v>
      </c>
      <c r="K21" s="12">
        <f t="shared" ref="K21:N21" si="4">IF($I19&gt;J20,$F19/2,0)</f>
        <v>8</v>
      </c>
      <c r="L21" s="12">
        <f t="shared" si="4"/>
        <v>8</v>
      </c>
      <c r="M21" s="12">
        <f t="shared" si="4"/>
        <v>8</v>
      </c>
      <c r="N21" s="12">
        <f t="shared" si="4"/>
        <v>8</v>
      </c>
      <c r="O21" s="12"/>
      <c r="P21" s="12">
        <f>C21</f>
        <v>20</v>
      </c>
      <c r="Q21" s="12">
        <f>SUM(G21:N21)</f>
        <v>88</v>
      </c>
      <c r="R21" s="12">
        <f>IF(Q21&gt;2*(C19-1),2*C19,0)</f>
        <v>40</v>
      </c>
      <c r="S21" s="12">
        <f>IF(Q21&gt;3*C19-1,Q21-R21,C21)</f>
        <v>48</v>
      </c>
    </row>
    <row r="22" spans="1:21" s="11" customFormat="1" x14ac:dyDescent="0.35">
      <c r="A22" s="16" t="s">
        <v>26</v>
      </c>
      <c r="B22" s="16"/>
      <c r="C22" s="12">
        <v>0</v>
      </c>
      <c r="D22" s="12"/>
      <c r="E22" s="18">
        <f>C19/C$1</f>
        <v>4</v>
      </c>
      <c r="F22" s="12"/>
      <c r="G22" s="12">
        <v>0</v>
      </c>
      <c r="H22" s="12">
        <v>0</v>
      </c>
      <c r="I22" s="12">
        <v>0</v>
      </c>
      <c r="J22" s="12">
        <f>J21</f>
        <v>8</v>
      </c>
      <c r="K22" s="12">
        <f t="shared" ref="K22:N22" si="5">K21</f>
        <v>8</v>
      </c>
      <c r="L22" s="12">
        <f t="shared" si="5"/>
        <v>8</v>
      </c>
      <c r="M22" s="12">
        <f t="shared" si="5"/>
        <v>8</v>
      </c>
      <c r="N22" s="12">
        <f t="shared" si="5"/>
        <v>8</v>
      </c>
      <c r="O22" s="12"/>
      <c r="P22" s="12"/>
      <c r="Q22" s="12"/>
      <c r="R22" s="12"/>
      <c r="S22" s="12"/>
    </row>
    <row r="23" spans="1:21" s="11" customFormat="1" x14ac:dyDescent="0.35">
      <c r="A23" s="9"/>
      <c r="B23" s="9"/>
      <c r="D23" s="11" t="s">
        <v>32</v>
      </c>
      <c r="E23" s="18">
        <f>E14+E22</f>
        <v>7</v>
      </c>
      <c r="P23" s="12"/>
    </row>
    <row r="24" spans="1:21" s="11" customFormat="1" x14ac:dyDescent="0.35">
      <c r="A24" s="9"/>
      <c r="B24" s="9"/>
      <c r="E24" s="29"/>
      <c r="M24" s="9" t="s">
        <v>27</v>
      </c>
      <c r="P24" s="21">
        <f>P21</f>
        <v>20</v>
      </c>
      <c r="Q24" s="21">
        <f>IF($C$4/5+$D$4+$E$4+$F$4=4,$Q21,$T24)</f>
        <v>22</v>
      </c>
      <c r="R24" s="22">
        <f>IF(Q24&gt;(2*C19)-1,2*C19,0)</f>
        <v>0</v>
      </c>
      <c r="S24" s="22">
        <f>P24+Q24-R24</f>
        <v>42</v>
      </c>
      <c r="T24" s="11">
        <f>IF($C$4/5+$D$4+$E$4+$F$4=3,$Q21*0.75,U24)</f>
        <v>22</v>
      </c>
      <c r="U24" s="11">
        <f>IF($C$4/5+$D$4+$E$4+$F$4=2,$Q21*0.5,$Q21*0.25)</f>
        <v>22</v>
      </c>
    </row>
    <row r="25" spans="1:21" s="11" customFormat="1" x14ac:dyDescent="0.35">
      <c r="A25" s="9"/>
      <c r="B25" s="9"/>
      <c r="E25" s="29"/>
      <c r="M25" s="9" t="s">
        <v>28</v>
      </c>
      <c r="P25" s="23">
        <f>P21-P24</f>
        <v>0</v>
      </c>
      <c r="Q25" s="23">
        <f>Q21-Q24</f>
        <v>66</v>
      </c>
      <c r="R25" s="24"/>
      <c r="S25" s="24"/>
    </row>
    <row r="26" spans="1:21" s="11" customFormat="1" x14ac:dyDescent="0.35">
      <c r="A26" s="9"/>
      <c r="B26" s="9"/>
      <c r="E26" s="29"/>
      <c r="P26" s="12"/>
    </row>
    <row r="27" spans="1:21" s="11" customFormat="1" x14ac:dyDescent="0.35">
      <c r="A27" s="9" t="s">
        <v>35</v>
      </c>
      <c r="B27" s="9"/>
      <c r="C27" s="26">
        <f>C19*2</f>
        <v>40</v>
      </c>
      <c r="D27" s="27">
        <v>0.2</v>
      </c>
      <c r="E27" s="26">
        <f>C27*D27</f>
        <v>8</v>
      </c>
      <c r="F27" s="26">
        <f>C27-E27</f>
        <v>32</v>
      </c>
      <c r="H27" s="9" t="s">
        <v>30</v>
      </c>
      <c r="I27" s="9">
        <v>12</v>
      </c>
      <c r="P27" s="28" t="s">
        <v>5</v>
      </c>
      <c r="Q27" s="13" t="s">
        <v>6</v>
      </c>
      <c r="R27" s="11" t="s">
        <v>36</v>
      </c>
      <c r="S27" s="11" t="s">
        <v>8</v>
      </c>
    </row>
    <row r="28" spans="1:21" s="11" customFormat="1" x14ac:dyDescent="0.35">
      <c r="A28" s="9" t="s">
        <v>9</v>
      </c>
      <c r="B28" s="9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0">
        <v>6</v>
      </c>
      <c r="I28" s="10">
        <v>7</v>
      </c>
      <c r="J28" s="11">
        <v>8</v>
      </c>
      <c r="K28" s="11">
        <v>9</v>
      </c>
      <c r="L28" s="11">
        <v>10</v>
      </c>
      <c r="M28" s="11">
        <v>11</v>
      </c>
      <c r="N28" s="11">
        <v>12</v>
      </c>
      <c r="P28" s="12"/>
    </row>
    <row r="29" spans="1:21" s="11" customFormat="1" x14ac:dyDescent="0.35">
      <c r="A29" s="16" t="s">
        <v>25</v>
      </c>
      <c r="B29" s="16"/>
      <c r="C29" s="12">
        <f>C27</f>
        <v>40</v>
      </c>
      <c r="D29" s="17">
        <f>IF($I27&gt;C28,1,0)</f>
        <v>1</v>
      </c>
      <c r="E29" s="18">
        <f>IF($I27&gt;D28,1,0)</f>
        <v>1</v>
      </c>
      <c r="F29" s="17">
        <f>IF($I27&gt;E28,1,0)</f>
        <v>1</v>
      </c>
      <c r="G29" s="12">
        <f>IF(($I27&gt;F28)*(F29=1),$F27,0)</f>
        <v>32</v>
      </c>
      <c r="H29" s="12">
        <f>IF(($I27&gt;G28)*($F29=1),$F27,0)</f>
        <v>32</v>
      </c>
      <c r="I29" s="12">
        <f>IF(($I27&gt;H28)*($F29=1),$F27,0)</f>
        <v>32</v>
      </c>
      <c r="J29" s="12">
        <f>IF($I27&gt;I28,$F27/2,0)</f>
        <v>16</v>
      </c>
      <c r="K29" s="12">
        <f t="shared" ref="K29:N29" si="6">IF($I27&gt;J28,$F27/2,0)</f>
        <v>16</v>
      </c>
      <c r="L29" s="12">
        <f t="shared" si="6"/>
        <v>16</v>
      </c>
      <c r="M29" s="12">
        <f t="shared" si="6"/>
        <v>16</v>
      </c>
      <c r="N29" s="12">
        <f t="shared" si="6"/>
        <v>16</v>
      </c>
      <c r="O29" s="12"/>
      <c r="P29" s="12">
        <f>C29</f>
        <v>40</v>
      </c>
      <c r="Q29" s="12">
        <f>SUM(G29:N29)</f>
        <v>176</v>
      </c>
      <c r="R29" s="12">
        <f>IF(Q29&gt;2*(C27-1),2*C27,0)</f>
        <v>80</v>
      </c>
      <c r="S29" s="12">
        <f>IF(Q29&gt;3*C27-1,Q29-R29,C29)</f>
        <v>96</v>
      </c>
    </row>
    <row r="30" spans="1:21" s="12" customFormat="1" x14ac:dyDescent="0.35">
      <c r="A30" s="26" t="s">
        <v>26</v>
      </c>
      <c r="B30" s="26"/>
      <c r="C30" s="12">
        <v>0</v>
      </c>
      <c r="E30" s="18">
        <f>C27/C$1</f>
        <v>8</v>
      </c>
      <c r="G30" s="12">
        <v>0</v>
      </c>
      <c r="H30" s="12">
        <v>0</v>
      </c>
      <c r="I30" s="12">
        <v>0</v>
      </c>
      <c r="J30" s="12">
        <f>J29</f>
        <v>16</v>
      </c>
      <c r="K30" s="12">
        <f t="shared" ref="K30:N30" si="7">K29</f>
        <v>16</v>
      </c>
      <c r="L30" s="12">
        <f t="shared" si="7"/>
        <v>16</v>
      </c>
      <c r="M30" s="12">
        <f t="shared" si="7"/>
        <v>16</v>
      </c>
      <c r="N30" s="12">
        <f t="shared" si="7"/>
        <v>16</v>
      </c>
    </row>
    <row r="31" spans="1:21" s="11" customFormat="1" x14ac:dyDescent="0.35">
      <c r="A31" s="9"/>
      <c r="B31" s="9"/>
      <c r="D31" s="11" t="s">
        <v>32</v>
      </c>
      <c r="E31" s="18">
        <f>E23+E30</f>
        <v>15</v>
      </c>
      <c r="P31" s="12"/>
    </row>
    <row r="32" spans="1:21" s="11" customFormat="1" x14ac:dyDescent="0.35">
      <c r="A32" s="9"/>
      <c r="B32" s="9"/>
      <c r="E32" s="29"/>
      <c r="M32" s="9" t="s">
        <v>27</v>
      </c>
      <c r="P32" s="21">
        <f>P29</f>
        <v>40</v>
      </c>
      <c r="Q32" s="21">
        <f>IF($C$4/5+$D$4+$E$4+$F$4=4,$Q29,$T32)</f>
        <v>44</v>
      </c>
      <c r="R32" s="22">
        <f>IF(Q32&gt;(2*C27)-1,2*C27,0)</f>
        <v>0</v>
      </c>
      <c r="S32" s="22">
        <f>P32+Q32-R32</f>
        <v>84</v>
      </c>
      <c r="T32" s="11">
        <f>IF($C$4/5+$D$4+$E$4+$F$4=3,$Q29*0.75,U32)</f>
        <v>44</v>
      </c>
      <c r="U32" s="11">
        <f>IF($C$4/5+$D$4+$E$4+$F$4=2,$Q29*0.5,$Q29*0.25)</f>
        <v>44</v>
      </c>
    </row>
    <row r="33" spans="1:21" s="11" customFormat="1" x14ac:dyDescent="0.35">
      <c r="A33" s="9"/>
      <c r="B33" s="9"/>
      <c r="E33" s="29"/>
      <c r="M33" s="9" t="s">
        <v>28</v>
      </c>
      <c r="P33" s="23">
        <f>P29-P32</f>
        <v>0</v>
      </c>
      <c r="Q33" s="23">
        <f>Q29-Q32</f>
        <v>132</v>
      </c>
      <c r="R33" s="24"/>
      <c r="S33" s="24"/>
    </row>
    <row r="34" spans="1:21" s="11" customFormat="1" x14ac:dyDescent="0.35">
      <c r="A34" s="9"/>
      <c r="B34" s="9"/>
      <c r="E34" s="29"/>
      <c r="P34" s="12"/>
    </row>
    <row r="35" spans="1:21" s="11" customFormat="1" x14ac:dyDescent="0.35">
      <c r="A35" s="9" t="s">
        <v>37</v>
      </c>
      <c r="B35" s="9"/>
      <c r="C35" s="26">
        <f>C27*2</f>
        <v>80</v>
      </c>
      <c r="D35" s="27">
        <v>0.2</v>
      </c>
      <c r="E35" s="26">
        <f>C35*D35</f>
        <v>16</v>
      </c>
      <c r="F35" s="26">
        <f>C35-E35</f>
        <v>64</v>
      </c>
      <c r="H35" s="9" t="s">
        <v>30</v>
      </c>
      <c r="I35" s="9">
        <v>12</v>
      </c>
      <c r="P35" s="28" t="s">
        <v>5</v>
      </c>
      <c r="Q35" s="13" t="s">
        <v>6</v>
      </c>
      <c r="S35" s="11" t="s">
        <v>8</v>
      </c>
    </row>
    <row r="36" spans="1:21" s="11" customFormat="1" x14ac:dyDescent="0.35">
      <c r="A36" s="9" t="s">
        <v>9</v>
      </c>
      <c r="B36" s="9"/>
      <c r="C36" s="10">
        <v>1</v>
      </c>
      <c r="D36" s="10">
        <v>2</v>
      </c>
      <c r="E36" s="10">
        <v>3</v>
      </c>
      <c r="F36" s="10">
        <v>4</v>
      </c>
      <c r="G36" s="10">
        <v>5</v>
      </c>
      <c r="H36" s="10">
        <v>6</v>
      </c>
      <c r="I36" s="10">
        <v>7</v>
      </c>
      <c r="J36" s="11">
        <v>8</v>
      </c>
      <c r="K36" s="11">
        <v>9</v>
      </c>
      <c r="L36" s="11">
        <v>10</v>
      </c>
      <c r="M36" s="11">
        <v>11</v>
      </c>
      <c r="N36" s="11">
        <v>12</v>
      </c>
      <c r="P36" s="12"/>
    </row>
    <row r="37" spans="1:21" s="11" customFormat="1" x14ac:dyDescent="0.35">
      <c r="A37" s="16" t="s">
        <v>25</v>
      </c>
      <c r="B37" s="16"/>
      <c r="C37" s="12">
        <f>C35</f>
        <v>80</v>
      </c>
      <c r="D37" s="17">
        <f>IF($I35&gt;C36,1,0)</f>
        <v>1</v>
      </c>
      <c r="E37" s="18">
        <f>IF($I35&gt;D36,1,0)</f>
        <v>1</v>
      </c>
      <c r="F37" s="17">
        <f>IF($I35&gt;E36,1,0)</f>
        <v>1</v>
      </c>
      <c r="G37" s="12">
        <f>IF(($I35&gt;F36)*(F37=1),$F35,0)</f>
        <v>64</v>
      </c>
      <c r="H37" s="12">
        <f>IF(($I35&gt;G36)*($F37=1),$F35,0)</f>
        <v>64</v>
      </c>
      <c r="I37" s="12">
        <f>IF(($I35&gt;H36)*($F37=1),$F35,0)</f>
        <v>64</v>
      </c>
      <c r="J37" s="12">
        <f>IF($I35&gt;I36,$F35/2,0)</f>
        <v>32</v>
      </c>
      <c r="K37" s="12">
        <f t="shared" ref="K37:N37" si="8">IF($I35&gt;J36,$F35/2,0)</f>
        <v>32</v>
      </c>
      <c r="L37" s="12">
        <f t="shared" si="8"/>
        <v>32</v>
      </c>
      <c r="M37" s="12">
        <f t="shared" si="8"/>
        <v>32</v>
      </c>
      <c r="N37" s="12">
        <f t="shared" si="8"/>
        <v>32</v>
      </c>
      <c r="O37" s="12"/>
      <c r="P37" s="12">
        <f>C37</f>
        <v>80</v>
      </c>
      <c r="Q37" s="12">
        <f>SUM(G37:N37)</f>
        <v>352</v>
      </c>
      <c r="R37" s="12">
        <f>IF(Q37&gt;2*(C35-1),2*C35,0)</f>
        <v>160</v>
      </c>
      <c r="S37" s="12">
        <f>IF(Q37&gt;3*C35-1,Q37-R37,C37)</f>
        <v>192</v>
      </c>
    </row>
    <row r="38" spans="1:21" s="11" customFormat="1" x14ac:dyDescent="0.35">
      <c r="A38" s="9" t="s">
        <v>26</v>
      </c>
      <c r="B38" s="9"/>
      <c r="C38" s="11">
        <v>0</v>
      </c>
      <c r="E38" s="18">
        <f>C35/C$1</f>
        <v>16</v>
      </c>
      <c r="G38" s="11">
        <v>0</v>
      </c>
      <c r="H38" s="11">
        <v>0</v>
      </c>
      <c r="I38" s="11">
        <v>0</v>
      </c>
      <c r="J38" s="11">
        <f>J37</f>
        <v>32</v>
      </c>
      <c r="K38" s="11">
        <f t="shared" ref="K38:N38" si="9">K37</f>
        <v>32</v>
      </c>
      <c r="L38" s="11">
        <f t="shared" si="9"/>
        <v>32</v>
      </c>
      <c r="M38" s="11">
        <f t="shared" si="9"/>
        <v>32</v>
      </c>
      <c r="N38" s="11">
        <f t="shared" si="9"/>
        <v>32</v>
      </c>
      <c r="P38" s="12"/>
    </row>
    <row r="39" spans="1:21" s="11" customFormat="1" x14ac:dyDescent="0.35">
      <c r="A39" s="9"/>
      <c r="B39" s="9"/>
      <c r="D39" s="11" t="s">
        <v>32</v>
      </c>
      <c r="E39" s="18">
        <f>E31+E38</f>
        <v>31</v>
      </c>
      <c r="P39" s="12"/>
    </row>
    <row r="40" spans="1:21" s="11" customFormat="1" x14ac:dyDescent="0.35">
      <c r="A40" s="9"/>
      <c r="B40" s="9"/>
      <c r="E40" s="29"/>
      <c r="M40" s="9" t="s">
        <v>27</v>
      </c>
      <c r="P40" s="21">
        <f>P37</f>
        <v>80</v>
      </c>
      <c r="Q40" s="21">
        <f>IF($C$4/5+$D$4+$E$4+$F$4=4,$Q37,$T40)</f>
        <v>88</v>
      </c>
      <c r="R40" s="22">
        <f>IF(Q40&gt;(2*C35)-1,2*C35,0)</f>
        <v>0</v>
      </c>
      <c r="S40" s="22">
        <f>P40+Q40-R40</f>
        <v>168</v>
      </c>
      <c r="T40" s="11">
        <f>IF($C$4/5+$D$4+$E$4+$F$4=3,$Q37*0.75,U40)</f>
        <v>88</v>
      </c>
      <c r="U40" s="11">
        <f>IF($C$4/5+$D$4+$E$4+$F$4=2,$Q37*0.5,$Q37*0.25)</f>
        <v>88</v>
      </c>
    </row>
    <row r="41" spans="1:21" s="11" customFormat="1" x14ac:dyDescent="0.35">
      <c r="A41" s="9"/>
      <c r="B41" s="9"/>
      <c r="E41" s="29"/>
      <c r="M41" s="9" t="s">
        <v>28</v>
      </c>
      <c r="P41" s="23">
        <f>P37-P40</f>
        <v>0</v>
      </c>
      <c r="Q41" s="23">
        <f>Q37-Q40</f>
        <v>264</v>
      </c>
      <c r="R41" s="24"/>
      <c r="S41" s="24"/>
    </row>
    <row r="42" spans="1:21" s="11" customFormat="1" x14ac:dyDescent="0.35">
      <c r="A42" s="9"/>
      <c r="B42" s="9"/>
      <c r="E42" s="29"/>
      <c r="P42" s="12"/>
    </row>
    <row r="43" spans="1:21" s="11" customFormat="1" x14ac:dyDescent="0.35">
      <c r="A43" s="9" t="s">
        <v>38</v>
      </c>
      <c r="B43" s="9"/>
      <c r="C43" s="26">
        <f>C35*2</f>
        <v>160</v>
      </c>
      <c r="D43" s="30">
        <v>0.2</v>
      </c>
      <c r="E43" s="26">
        <f>C43*D43</f>
        <v>32</v>
      </c>
      <c r="F43" s="9">
        <f>C43-E43</f>
        <v>128</v>
      </c>
      <c r="G43" s="9"/>
      <c r="H43" s="9" t="s">
        <v>30</v>
      </c>
      <c r="I43" s="9">
        <v>12</v>
      </c>
      <c r="P43" s="28" t="s">
        <v>5</v>
      </c>
      <c r="Q43" s="13" t="s">
        <v>6</v>
      </c>
      <c r="S43" s="11" t="s">
        <v>8</v>
      </c>
    </row>
    <row r="44" spans="1:21" s="11" customFormat="1" x14ac:dyDescent="0.35">
      <c r="A44" s="9" t="s">
        <v>9</v>
      </c>
      <c r="B44" s="9"/>
      <c r="C44" s="10">
        <v>1</v>
      </c>
      <c r="D44" s="10">
        <v>2</v>
      </c>
      <c r="E44" s="10">
        <v>3</v>
      </c>
      <c r="F44" s="10">
        <v>4</v>
      </c>
      <c r="G44" s="10">
        <v>5</v>
      </c>
      <c r="H44" s="10">
        <v>6</v>
      </c>
      <c r="I44" s="10">
        <v>7</v>
      </c>
      <c r="J44" s="11">
        <v>8</v>
      </c>
      <c r="K44" s="11">
        <v>9</v>
      </c>
      <c r="L44" s="11">
        <v>10</v>
      </c>
      <c r="M44" s="11">
        <v>11</v>
      </c>
      <c r="N44" s="11">
        <v>12</v>
      </c>
      <c r="P44" s="12"/>
    </row>
    <row r="45" spans="1:21" s="12" customFormat="1" x14ac:dyDescent="0.35">
      <c r="A45" s="26" t="s">
        <v>25</v>
      </c>
      <c r="B45" s="26"/>
      <c r="C45" s="12">
        <f>C43</f>
        <v>160</v>
      </c>
      <c r="D45" s="17">
        <f>IF($I43&gt;C44,1,0)</f>
        <v>1</v>
      </c>
      <c r="E45" s="18">
        <f>IF($I43&gt;D44,1,0)</f>
        <v>1</v>
      </c>
      <c r="F45" s="17">
        <f>IF($I43&gt;E44,1,0)</f>
        <v>1</v>
      </c>
      <c r="G45" s="12">
        <f>IF(($I43&gt;F44)*(F45=1),$F43,0)</f>
        <v>128</v>
      </c>
      <c r="H45" s="12">
        <f>IF(($I43&gt;G44)*($F45=1),$F43,0)</f>
        <v>128</v>
      </c>
      <c r="I45" s="12">
        <f>IF(($I43&gt;H44)*($F45=1),$F43,0)</f>
        <v>128</v>
      </c>
      <c r="J45" s="12">
        <f>IF($I43&gt;I44,$F43/2,0)</f>
        <v>64</v>
      </c>
      <c r="K45" s="12">
        <f t="shared" ref="K45:N45" si="10">IF($I43&gt;J44,$F43/2,0)</f>
        <v>64</v>
      </c>
      <c r="L45" s="12">
        <f t="shared" si="10"/>
        <v>64</v>
      </c>
      <c r="M45" s="12">
        <f t="shared" si="10"/>
        <v>64</v>
      </c>
      <c r="N45" s="12">
        <f t="shared" si="10"/>
        <v>64</v>
      </c>
      <c r="P45" s="12">
        <f>C45</f>
        <v>160</v>
      </c>
      <c r="Q45" s="12">
        <f>SUM(G45:N45)</f>
        <v>704</v>
      </c>
      <c r="R45" s="12">
        <f>IF(Q45&gt;2*(C43-1),2*C43,0)</f>
        <v>320</v>
      </c>
      <c r="S45" s="12">
        <f>IF(Q45&gt;3*C43-1,Q45-R45,C45)</f>
        <v>384</v>
      </c>
    </row>
    <row r="46" spans="1:21" s="12" customFormat="1" x14ac:dyDescent="0.35">
      <c r="A46" s="26" t="s">
        <v>26</v>
      </c>
      <c r="B46" s="26"/>
      <c r="C46" s="26">
        <v>0</v>
      </c>
      <c r="D46" s="26"/>
      <c r="E46" s="18">
        <f>C43/C$1</f>
        <v>32</v>
      </c>
      <c r="G46" s="12">
        <v>0</v>
      </c>
      <c r="H46" s="12">
        <v>0</v>
      </c>
      <c r="I46" s="12">
        <v>0</v>
      </c>
      <c r="J46" s="12">
        <f>J45</f>
        <v>64</v>
      </c>
      <c r="K46" s="12">
        <f t="shared" ref="K46:N46" si="11">K45</f>
        <v>64</v>
      </c>
      <c r="L46" s="12">
        <f t="shared" si="11"/>
        <v>64</v>
      </c>
      <c r="M46" s="12">
        <f t="shared" si="11"/>
        <v>64</v>
      </c>
      <c r="N46" s="12">
        <f t="shared" si="11"/>
        <v>64</v>
      </c>
    </row>
    <row r="47" spans="1:21" s="11" customFormat="1" x14ac:dyDescent="0.35">
      <c r="A47" s="9"/>
      <c r="B47" s="9"/>
      <c r="C47" s="9"/>
      <c r="D47" s="11" t="s">
        <v>32</v>
      </c>
      <c r="E47" s="18">
        <f>E39+E46</f>
        <v>63</v>
      </c>
      <c r="P47" s="12"/>
    </row>
    <row r="48" spans="1:21" s="11" customFormat="1" x14ac:dyDescent="0.35">
      <c r="A48" s="9"/>
      <c r="B48" s="9"/>
      <c r="C48" s="9"/>
      <c r="E48" s="29"/>
      <c r="M48" s="9" t="s">
        <v>27</v>
      </c>
      <c r="P48" s="21">
        <f>P45</f>
        <v>160</v>
      </c>
      <c r="Q48" s="21">
        <f>IF($C$4/5+$D$4+$E$4+$F$4=4,$Q45,$T48)</f>
        <v>176</v>
      </c>
      <c r="R48" s="22">
        <f>IF(Q48&gt;(2*C43)-1,2*C43,0)</f>
        <v>0</v>
      </c>
      <c r="S48" s="22">
        <f>P48+Q48-R48</f>
        <v>336</v>
      </c>
      <c r="T48" s="11">
        <f>IF($C$4/5+$D$4+$E$4+$F$4=3,$Q45*0.75,U48)</f>
        <v>176</v>
      </c>
      <c r="U48" s="11">
        <f>IF($C$4/5+$D$4+$E$4+$F$4=2,$Q45*0.5,$Q45*0.25)</f>
        <v>176</v>
      </c>
    </row>
    <row r="49" spans="1:21" s="11" customFormat="1" x14ac:dyDescent="0.35">
      <c r="A49" s="9"/>
      <c r="B49" s="9"/>
      <c r="C49" s="9"/>
      <c r="E49" s="29"/>
      <c r="M49" s="9" t="s">
        <v>28</v>
      </c>
      <c r="P49" s="23">
        <f>P45-P48</f>
        <v>0</v>
      </c>
      <c r="Q49" s="23">
        <f>Q45-Q48</f>
        <v>528</v>
      </c>
      <c r="R49" s="24"/>
      <c r="S49" s="24"/>
    </row>
    <row r="50" spans="1:21" s="11" customFormat="1" x14ac:dyDescent="0.35">
      <c r="A50" s="9"/>
      <c r="B50" s="9"/>
      <c r="C50" s="9"/>
      <c r="E50" s="29"/>
      <c r="P50" s="12"/>
    </row>
    <row r="51" spans="1:21" s="11" customFormat="1" x14ac:dyDescent="0.35">
      <c r="A51" s="9" t="s">
        <v>39</v>
      </c>
      <c r="B51" s="9"/>
      <c r="C51" s="26">
        <f>C43*2</f>
        <v>320</v>
      </c>
      <c r="D51" s="31">
        <v>0.2</v>
      </c>
      <c r="E51" s="26">
        <f>C51*D51</f>
        <v>64</v>
      </c>
      <c r="F51" s="26">
        <f>C51-E51</f>
        <v>256</v>
      </c>
      <c r="G51" s="9"/>
      <c r="H51" s="9" t="s">
        <v>30</v>
      </c>
      <c r="I51" s="9">
        <v>12</v>
      </c>
      <c r="P51" s="28" t="s">
        <v>5</v>
      </c>
      <c r="Q51" s="13" t="s">
        <v>6</v>
      </c>
      <c r="S51" s="11" t="s">
        <v>8</v>
      </c>
    </row>
    <row r="52" spans="1:21" s="11" customFormat="1" x14ac:dyDescent="0.35">
      <c r="A52" s="9" t="s">
        <v>9</v>
      </c>
      <c r="B52" s="9"/>
      <c r="C52" s="10">
        <v>1</v>
      </c>
      <c r="D52" s="10">
        <v>2</v>
      </c>
      <c r="E52" s="10">
        <v>3</v>
      </c>
      <c r="F52" s="10">
        <v>4</v>
      </c>
      <c r="G52" s="10">
        <v>5</v>
      </c>
      <c r="H52" s="10">
        <v>6</v>
      </c>
      <c r="I52" s="10">
        <v>7</v>
      </c>
      <c r="J52" s="11">
        <v>8</v>
      </c>
      <c r="K52" s="11">
        <v>9</v>
      </c>
      <c r="L52" s="11">
        <v>10</v>
      </c>
      <c r="M52" s="11">
        <v>11</v>
      </c>
      <c r="N52" s="11">
        <v>12</v>
      </c>
      <c r="P52" s="12"/>
    </row>
    <row r="53" spans="1:21" s="12" customFormat="1" x14ac:dyDescent="0.35">
      <c r="A53" s="26" t="s">
        <v>25</v>
      </c>
      <c r="B53" s="26"/>
      <c r="C53" s="12">
        <f>C51</f>
        <v>320</v>
      </c>
      <c r="D53" s="17">
        <f>IF($I51&gt;C52,1,0)</f>
        <v>1</v>
      </c>
      <c r="E53" s="18">
        <f>IF($I51&gt;D52,1,0)</f>
        <v>1</v>
      </c>
      <c r="F53" s="17">
        <f>IF($I51&gt;E52,1,0)</f>
        <v>1</v>
      </c>
      <c r="G53" s="12">
        <f>IF(($I51&gt;F52)*(F53=1),$F51,0)</f>
        <v>256</v>
      </c>
      <c r="H53" s="12">
        <f>IF(($I51&gt;G52)*($F53=1),$F51,0)</f>
        <v>256</v>
      </c>
      <c r="I53" s="12">
        <f>IF(($I51&gt;H52)*($F53=1),$F51,0)</f>
        <v>256</v>
      </c>
      <c r="J53" s="12">
        <f>IF($I51&gt;I52,$F51/2,0)</f>
        <v>128</v>
      </c>
      <c r="K53" s="12">
        <f t="shared" ref="K53:N53" si="12">IF($I51&gt;J52,$F51/2,0)</f>
        <v>128</v>
      </c>
      <c r="L53" s="12">
        <f t="shared" si="12"/>
        <v>128</v>
      </c>
      <c r="M53" s="12">
        <f t="shared" si="12"/>
        <v>128</v>
      </c>
      <c r="N53" s="12">
        <f t="shared" si="12"/>
        <v>128</v>
      </c>
      <c r="P53" s="12">
        <f>C53</f>
        <v>320</v>
      </c>
      <c r="Q53" s="12">
        <f>SUM(G53:N53)</f>
        <v>1408</v>
      </c>
      <c r="R53" s="12">
        <f>IF(G53&gt;1,120,0)</f>
        <v>120</v>
      </c>
      <c r="S53" s="12">
        <f>Q53</f>
        <v>1408</v>
      </c>
    </row>
    <row r="54" spans="1:21" s="12" customFormat="1" x14ac:dyDescent="0.35">
      <c r="A54" s="26" t="s">
        <v>26</v>
      </c>
      <c r="B54" s="26"/>
      <c r="C54" s="12">
        <v>0</v>
      </c>
      <c r="E54" s="18">
        <f>C51/C$1</f>
        <v>64</v>
      </c>
      <c r="G54" s="12">
        <v>0</v>
      </c>
      <c r="H54" s="12">
        <v>0</v>
      </c>
      <c r="I54" s="12">
        <v>0</v>
      </c>
      <c r="J54" s="12">
        <f>J53</f>
        <v>128</v>
      </c>
      <c r="K54" s="12">
        <f t="shared" ref="K54:N54" si="13">K53</f>
        <v>128</v>
      </c>
      <c r="L54" s="12">
        <f t="shared" si="13"/>
        <v>128</v>
      </c>
      <c r="M54" s="12">
        <f t="shared" si="13"/>
        <v>128</v>
      </c>
      <c r="N54" s="12">
        <f t="shared" si="13"/>
        <v>128</v>
      </c>
    </row>
    <row r="55" spans="1:21" s="11" customFormat="1" x14ac:dyDescent="0.35">
      <c r="A55" s="9" t="s">
        <v>40</v>
      </c>
      <c r="B55" s="9"/>
      <c r="D55" s="11" t="s">
        <v>32</v>
      </c>
      <c r="E55" s="18">
        <f>E47+E54</f>
        <v>127</v>
      </c>
      <c r="P55" s="12"/>
    </row>
    <row r="56" spans="1:21" s="11" customFormat="1" x14ac:dyDescent="0.35">
      <c r="A56" s="9"/>
      <c r="B56" s="9"/>
      <c r="E56" s="29"/>
      <c r="M56" s="9" t="s">
        <v>27</v>
      </c>
      <c r="P56" s="21">
        <f>P53</f>
        <v>320</v>
      </c>
      <c r="Q56" s="21">
        <f>IF($C$4/5+$D$4+$E$4+$F$4=4,$Q53,$T56)</f>
        <v>352</v>
      </c>
      <c r="R56" s="22">
        <f>IF(G53&gt;1,120,0)</f>
        <v>120</v>
      </c>
      <c r="S56" s="22">
        <f>P56+Q56-R56</f>
        <v>552</v>
      </c>
      <c r="T56" s="11">
        <f>IF($C$4/5+$D$4+$E$4+$F$4=3,$Q53*0.75,U56)</f>
        <v>352</v>
      </c>
      <c r="U56" s="11">
        <f>IF($C$4/5+$D$4+$E$4+$F$4=2,$Q53*0.5,$Q53*0.25)</f>
        <v>352</v>
      </c>
    </row>
    <row r="57" spans="1:21" s="11" customFormat="1" x14ac:dyDescent="0.35">
      <c r="A57" s="9"/>
      <c r="B57" s="9"/>
      <c r="E57" s="29"/>
      <c r="M57" s="9" t="s">
        <v>28</v>
      </c>
      <c r="P57" s="23">
        <f>P53-P56</f>
        <v>0</v>
      </c>
      <c r="Q57" s="23">
        <f>Q53-Q56</f>
        <v>1056</v>
      </c>
      <c r="R57" s="24"/>
      <c r="S57" s="24"/>
    </row>
    <row r="58" spans="1:21" s="11" customFormat="1" x14ac:dyDescent="0.35">
      <c r="A58" s="9"/>
      <c r="B58" s="9"/>
      <c r="E58" s="29"/>
      <c r="P58" s="12"/>
    </row>
    <row r="59" spans="1:21" s="11" customFormat="1" x14ac:dyDescent="0.35">
      <c r="A59" s="9"/>
      <c r="B59" s="9"/>
      <c r="E59" s="32"/>
      <c r="P59" s="12"/>
    </row>
    <row r="60" spans="1:21" s="11" customFormat="1" x14ac:dyDescent="0.35">
      <c r="A60" s="9" t="s">
        <v>41</v>
      </c>
      <c r="B60" s="9"/>
      <c r="C60" s="26">
        <f>C51+C43+C35+C27+C19+C10+C1</f>
        <v>635</v>
      </c>
      <c r="G60" s="26">
        <f>G53+G45+G37+G29+G21+G12+G4</f>
        <v>504</v>
      </c>
      <c r="H60" s="26"/>
      <c r="J60" s="33"/>
      <c r="M60" s="9" t="s">
        <v>42</v>
      </c>
      <c r="P60" s="26">
        <f>P53+P45+P37+P29+P21+P12+P4</f>
        <v>630</v>
      </c>
      <c r="Q60" s="26">
        <f>Q53+Q45+Q37+Q29+Q21+Q12+Q4</f>
        <v>2772</v>
      </c>
      <c r="S60" s="34">
        <f>P60+Q60</f>
        <v>3402</v>
      </c>
    </row>
    <row r="61" spans="1:21" s="11" customFormat="1" x14ac:dyDescent="0.35">
      <c r="A61" s="9"/>
      <c r="B61" s="9"/>
      <c r="H61" s="26"/>
      <c r="M61" s="9" t="s">
        <v>27</v>
      </c>
      <c r="P61" s="35">
        <f>P7+P15+P24+P32+P40+P48+P56</f>
        <v>630</v>
      </c>
      <c r="Q61" s="35">
        <f>Q7+Q15+Q24+Q32+Q40+Q48+Q56</f>
        <v>693</v>
      </c>
      <c r="S61" s="36">
        <f>P61+Q61</f>
        <v>1323</v>
      </c>
    </row>
    <row r="62" spans="1:21" s="11" customFormat="1" x14ac:dyDescent="0.35">
      <c r="A62" s="9"/>
      <c r="B62" s="9"/>
      <c r="M62" s="9" t="s">
        <v>28</v>
      </c>
      <c r="P62" s="37">
        <f>P8+P16+P25+P33+P41+P49+P57</f>
        <v>0</v>
      </c>
      <c r="Q62" s="37">
        <f>Q8+Q16+Q25+Q33+Q41+Q49+Q57</f>
        <v>2079</v>
      </c>
      <c r="S62" s="37">
        <f>P62+Q62</f>
        <v>2079</v>
      </c>
    </row>
    <row r="63" spans="1:21" x14ac:dyDescent="0.35">
      <c r="F6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Frame</dc:creator>
  <cp:lastModifiedBy>Graham Frame</cp:lastModifiedBy>
  <dcterms:created xsi:type="dcterms:W3CDTF">2023-12-20T13:06:51Z</dcterms:created>
  <dcterms:modified xsi:type="dcterms:W3CDTF">2023-12-20T13:12:21Z</dcterms:modified>
</cp:coreProperties>
</file>